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F46FFD12-86ED-463D-A020-8E365AB6E8D7}" xr6:coauthVersionLast="47" xr6:coauthVersionMax="47" xr10:uidLastSave="{00000000-0000-0000-0000-000000000000}"/>
  <bookViews>
    <workbookView xWindow="-108" yWindow="-108" windowWidth="23256" windowHeight="12576" tabRatio="760" activeTab="1" xr2:uid="{00000000-000D-0000-FFFF-FFFF00000000}"/>
  </bookViews>
  <sheets>
    <sheet name="ციციშვილი" sheetId="8" r:id="rId1"/>
    <sheet name="საოპერაციო ბლოკი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9" l="1"/>
  <c r="D55" i="9"/>
  <c r="D70" i="9"/>
  <c r="D72" i="9"/>
  <c r="D44" i="9" l="1"/>
  <c r="D42" i="9"/>
  <c r="D45" i="9"/>
  <c r="D43" i="9"/>
  <c r="D46" i="9"/>
  <c r="D38" i="9"/>
  <c r="D37" i="9"/>
  <c r="D36" i="9"/>
  <c r="D41" i="9" l="1"/>
  <c r="D47" i="9"/>
  <c r="D48" i="9"/>
  <c r="D11" i="9" l="1"/>
  <c r="D29" i="9" l="1"/>
  <c r="D60" i="9" l="1"/>
  <c r="D62" i="9"/>
  <c r="D61" i="9"/>
  <c r="D50" i="9"/>
  <c r="D51" i="9"/>
  <c r="D33" i="9" l="1"/>
  <c r="D32" i="9"/>
  <c r="D31" i="9"/>
  <c r="D28" i="9"/>
  <c r="D27" i="9"/>
  <c r="D25" i="9"/>
  <c r="F96" i="9" l="1"/>
  <c r="K97" i="9" s="1"/>
  <c r="H96" i="9"/>
  <c r="K104" i="9" s="1"/>
  <c r="J96" i="9"/>
  <c r="K96" i="9" l="1"/>
  <c r="K98" i="9" s="1"/>
  <c r="K99" i="9" s="1"/>
  <c r="K100" i="9" s="1"/>
  <c r="K101" i="9" s="1"/>
  <c r="K102" i="9" s="1"/>
  <c r="K103" i="9" s="1"/>
  <c r="K105" i="9" l="1"/>
  <c r="K106" i="9" s="1"/>
  <c r="K107" i="9" s="1"/>
  <c r="J4" i="9" l="1"/>
  <c r="B9" i="8"/>
</calcChain>
</file>

<file path=xl/sharedStrings.xml><?xml version="1.0" encoding="utf-8"?>
<sst xmlns="http://schemas.openxmlformats.org/spreadsheetml/2006/main" count="212" uniqueCount="115">
  <si>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</si>
  <si>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</si>
  <si>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</si>
  <si>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</si>
  <si>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</si>
  <si>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</si>
  <si>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</si>
  <si>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</si>
  <si>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</si>
  <si>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</si>
  <si>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</si>
  <si>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</si>
  <si>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</si>
  <si>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</si>
  <si>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</si>
  <si>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</si>
  <si>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</si>
  <si>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</si>
  <si>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</si>
  <si>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</si>
  <si>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</si>
  <si>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</si>
  <si>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</si>
  <si>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</si>
  <si>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</si>
  <si>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 xml:space="preserve">მანქანა/მექანიზმი და სხვა მანქანები </t>
  </si>
  <si>
    <t>სამღებრო ბადე ლენტა</t>
  </si>
  <si>
    <t>სამღებრო კუთხოვანა</t>
  </si>
  <si>
    <t>სხვა დამხმარე მასალები</t>
  </si>
  <si>
    <t>ფასონური დეტალები და სხვა დამხმარე მასალები</t>
  </si>
  <si>
    <t xml:space="preserve">ხარჯთაღრიცხვა </t>
  </si>
  <si>
    <r>
      <t>მ</t>
    </r>
    <r>
      <rPr>
        <sz val="10"/>
        <color theme="1"/>
        <rFont val="Sylfaen"/>
        <family val="1"/>
      </rPr>
      <t>³</t>
    </r>
  </si>
  <si>
    <t>ვინილის წებო</t>
  </si>
  <si>
    <t>სამშენებლო ნარჩენების შეგროვება და შენობიდან გატანა</t>
  </si>
  <si>
    <t>სამშენებლო ნაგვის დატვირთვა ა/მ-ზე და ტრანსპორტირება 15 კმ-მდე  მანძილზე</t>
  </si>
  <si>
    <t>სამშენებლო ნარჩენების შეგროვება და შენობიდან ჩატანა</t>
  </si>
  <si>
    <t>წერტ</t>
  </si>
  <si>
    <t>შეადგინა გ. ხელოიშვილი</t>
  </si>
  <si>
    <t>მობ 598 590 777</t>
  </si>
  <si>
    <t>სს  ევექსი ჰოსპიტლები</t>
  </si>
  <si>
    <t>თბილისი, ლუბლიანას 21, ი. ციციშვილის სახელობის ბავშვთა ახალი კლინიკა ს/კ 404476205</t>
  </si>
  <si>
    <t>ვინილის შესადუღებელი ზონარი</t>
  </si>
  <si>
    <t>ბოთლისებრი სიფონი</t>
  </si>
  <si>
    <t xml:space="preserve">შემრევი ონკანი (მაღალი ხარისხის)  </t>
  </si>
  <si>
    <t xml:space="preserve">   სადემონტაჟო სამუშაოები</t>
  </si>
  <si>
    <t xml:space="preserve"> სარემონტო  სამუშაოები</t>
  </si>
  <si>
    <t>ცალ</t>
  </si>
  <si>
    <t xml:space="preserve"> ლუბლიანას 21, ი. ციციშვილის სახელობის ბავშვთა ახალი კლინიკა </t>
  </si>
  <si>
    <t>საორიენტაციო სახარჯთაღრიცხვო ღირებულება</t>
  </si>
  <si>
    <t>საოპერაციო ბლოკის სარემონტო სამუშაოები (III სართული)</t>
  </si>
  <si>
    <t xml:space="preserve">კლინიკაში  საოპერაციო ბლოკების სარემონტო სამუშაოების                           </t>
  </si>
  <si>
    <t xml:space="preserve">მდფ კარის ბლოკის დემონტაჟი </t>
  </si>
  <si>
    <t xml:space="preserve"> როზეტების და ჩამრთველების დემონტაჟი</t>
  </si>
  <si>
    <t>ამსტრონგის ჭერის  დემონტაჟი</t>
  </si>
  <si>
    <t>შემრევების ონკანების დემონტაჟი</t>
  </si>
  <si>
    <t>სიფონების დემონტაჟი</t>
  </si>
  <si>
    <t>დაზიანებული კერამოგრანიტის იატაკის დემონტაჟი</t>
  </si>
  <si>
    <t xml:space="preserve">საოპერაციოს ჭერის და ამსტრონგის სანათების დემონტაჟი </t>
  </si>
  <si>
    <t>გრუნტი</t>
  </si>
  <si>
    <t>ჭერის დამუშავება და შეღებვა ანტიბაქტერიული საღებავით</t>
  </si>
  <si>
    <t xml:space="preserve">ანტიბაქტერიული საღებავი </t>
  </si>
  <si>
    <t>საოპერაციოს ჭერის და კედლბის გასაუფთავება ძველი საღებავისაგან</t>
  </si>
  <si>
    <t xml:space="preserve">ვინილი კედლის ანტიბაქტერიული სამედიცინო დანიშნულების     </t>
  </si>
  <si>
    <t xml:space="preserve">თაბაშირ მუყაოს ფილა  </t>
  </si>
  <si>
    <r>
      <t>მ</t>
    </r>
    <r>
      <rPr>
        <sz val="9"/>
        <color theme="1"/>
        <rFont val="Cambria"/>
        <family val="1"/>
        <charset val="204"/>
      </rPr>
      <t>²</t>
    </r>
  </si>
  <si>
    <t>ჭერის მოწყობა თაბაშირ მუყაოს ფილებით</t>
  </si>
  <si>
    <t>ბადე ლენტი</t>
  </si>
  <si>
    <r>
      <t>ჭერის ლითონის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-ზე</t>
    </r>
  </si>
  <si>
    <t>სამომტაჟო ქაფი 1000მ/გ</t>
  </si>
  <si>
    <t>არსებულ ხელსაბანებზე ახალი შემრევის სიფონების მონტაჟი</t>
  </si>
  <si>
    <r>
      <t xml:space="preserve">ელექტრო სამონტაჟო სამუშაოები </t>
    </r>
    <r>
      <rPr>
        <sz val="10"/>
        <color theme="1"/>
        <rFont val="Sylfaen"/>
        <family val="1"/>
      </rPr>
      <t>(დაზუსტდეს ადგილზე)</t>
    </r>
  </si>
  <si>
    <t>როზეტის მონტაჟი დამიწების კონტურით 2P+E-16A,  IP65</t>
  </si>
  <si>
    <t>როზეტი ორბუდიანი დამიწების კონტურით  2P+E-16A,  IP65</t>
  </si>
  <si>
    <t>როზეტი სამბუდიანი დამიწების კონტურით 2P+E-16A,  IP65</t>
  </si>
  <si>
    <t>ლედ სანათი თაბაშირმუყაოს ჭერზე საოპერაციოში 42 w, 4800 k,  220ვ (შეთანმხდეს დამკვეთთან)</t>
  </si>
  <si>
    <t>ლედ სანათი თაბაშირმუყაოს ჭერზე  36w, 4100 k,  220ვ (შეთანმხდეს დამკვეთთან)</t>
  </si>
  <si>
    <t>ამსტრონგის ლედ სანათი 36 w, 4100 k,  220ვ (შეთანმხდეს დამკვეთთან)</t>
  </si>
  <si>
    <t>სპილენძის ძარღვიანი კაბელი ორმაგი იზოლაციით  კვეთ. (3Χ2.5)მმ² მონტაჟი (დაზუსტდეს ადგილზე)</t>
  </si>
  <si>
    <t>სპილენძის ძარღვიანი კაბელი ორმაგი იზოლაციით  კვეთ. (3Χ1.5)მმ² მონტაჟი (დაზუსტდეს ადგილზე)</t>
  </si>
  <si>
    <t>ამომრთველი ორკლავიშიანი 2P+E-16A,  IP65</t>
  </si>
  <si>
    <t xml:space="preserve">წმენდადი საღებავი </t>
  </si>
  <si>
    <t>თბილისი 2021 წელი ივნისი</t>
  </si>
  <si>
    <t>კორექტირებული</t>
  </si>
  <si>
    <t>ვინილის იატაკის დემონტაჟი</t>
  </si>
  <si>
    <t>ქირურგიული სანათის დემონტაჟი</t>
  </si>
  <si>
    <t>გაგრილება/ვენტილაციის ცხაურების დემონტაჟი</t>
  </si>
  <si>
    <t>თვითსწორებადი იატაკის მოწყობა</t>
  </si>
  <si>
    <t>თვითსწორებადი იატაკის ფხვნილი</t>
  </si>
  <si>
    <t>გრუნტი (თვითსწორებდზე)</t>
  </si>
  <si>
    <t xml:space="preserve">ვინილის პლინტუსის მოწყობა  </t>
  </si>
  <si>
    <t>ვინილი სამედიცინო დანიშნ.</t>
  </si>
  <si>
    <t>ვინილი ანტისტატიკური სამედიცინო დანიშნ.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</si>
  <si>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</si>
  <si>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</si>
  <si>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</si>
  <si>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</si>
  <si>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>საოპერციო სამედიცინო კარის  ბლოკების მონტაჟი 1100X2100 მმ</t>
  </si>
  <si>
    <t>კარის ბლოკი, სამედიცინო სფეროსათვის</t>
  </si>
  <si>
    <r>
      <t xml:space="preserve">ჭერის, ტიხრებისა და კედლების დამუშავება და შეღებვა წმენდადი საღებავით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</si>
  <si>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იატაკზე ვინილის სფარის მოწყობა 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</si>
  <si>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საოპერაციოს კედლებზე სამედიცინო ანტიბაქტერიული ვინილის საფარის მოწყობა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</si>
  <si>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გაგრილება/ვენტილაციის ახალი ცხაურების დემონტაჟი </t>
    </r>
    <r>
      <rPr>
        <sz val="10"/>
        <color theme="1"/>
        <rFont val="Sylfaen"/>
        <family val="1"/>
      </rPr>
      <t>(დამკვეთთან შეთანხმება)</t>
    </r>
  </si>
  <si>
    <r>
      <t xml:space="preserve">ქირურგიული სანათი ჭერზე სამონტაჟო საოპერაციოში </t>
    </r>
    <r>
      <rPr>
        <sz val="10"/>
        <color theme="1"/>
        <rFont val="Sylfaen"/>
        <family val="1"/>
      </rPr>
      <t>(დამკვეთთან შეთანხმებით)</t>
    </r>
  </si>
  <si>
    <t>კარის ბლოკი ერთფრთიანი , სამედიცინო სფეროსათვის განკუთვნილი, 900X2100X45 მმ, ზედაპირი მექნიკურ დაზიანებაზე მედეგი , უჟაგავი ლითონის ან ალუმინის ფურცლოვანი ფენილებით (წინ და უკან) მაღალი ხარისხის მექნიზმებით და საკეტ/სახელურით, RAL 5015; RAL9010 (დამკვეთთან შეთანხმება)</t>
  </si>
  <si>
    <t xml:space="preserve"> საოპერაციო  კარის ბლოკი, ჰერმეტული,  ავტომატური გაღების, ზომა : 1600X2100მმ. კარების სისქე არანკლებ 40მმ სისქის, კარის ზედაპირი უჟანგავი გალვანიზირებული  ლითონისგან და ანტიბაქტერული PVC დაფარვით.  საოპერაციო სარკმელი 300X500მმ გამჭირვალე მინით (T6). კომპლექტაციაში  კარების ფუნქციონერებისათვის საჭირო ყველა კომპონენტი ( სახელური, ანჯამები, სვიჩი და ა.შ.).(დამკვეთთან შეთანხმება)</t>
  </si>
  <si>
    <t xml:space="preserve">კარის ბლოკი, სამედიცინო სფეროსათვის </t>
  </si>
  <si>
    <t>კარის ბლოკი ორფრთიანი , სამედიცინო სფეროსათვის განკუთვნილი, 1200X2100X45 მმ, სიმეტრიული ჭრით სარკმელი 500X250მმ. გამჭირვალე მინით (T6) , ზედაპირი მექნიკურ დაზიანებაზე მედეგი , უჟაგავი ლითონის ან ალუმინის ფურცლოვანი ფენილებით,  (წინ და უკან) მაღალი ხარისხის მექნიზმებით და საკეტ/სახელურით, RAL 5015; RAL9010 (დამკვეთთან შეთანხმება)</t>
  </si>
  <si>
    <t>საოპერაციოს კარის ბლოკი</t>
  </si>
  <si>
    <t>კარის ბლოკი ორფრთიანი , სამედიცინო სფეროსათვის განკუთვნილი, 2მმ ტყვიის ფირფიტით,1200X2100X45 მმ, სიმეტრიული ჭრით სარკმელი 500X250მმ. გამჭირვალე მინა ტყვიის შემცველი , ზედაპირი მექნიკურ დაზიანებაზე მედეგი , უჟაგავი ლითონის ან ალუმინის ფურცლოვანი ფენილებით,  (წინ და უკან) მაღალი ხარისხის მექნიზმებით და საკეტ/სახელურით, RAL 5015; RAL9010 (დამკვეთთან შეთანხმება)</t>
  </si>
  <si>
    <t>2021 წლის 15 ივლისი</t>
  </si>
  <si>
    <t>საოპერაციოში არსებული ელ. ფარების დემონტაჟი (გადატანა და მონტაჟი დაზუსტდეს ადგილზე დამკვეთთან შეთანხმებით)</t>
  </si>
  <si>
    <r>
      <t xml:space="preserve">საოპერაციოს ტიხრების დაფარვა ტყვიისშემცველი კნაუფის ფილებით </t>
    </r>
    <r>
      <rPr>
        <sz val="10"/>
        <color theme="1"/>
        <rFont val="Sylfaen"/>
        <family val="1"/>
      </rPr>
      <t>(დაზუსტდეს დამკვეთთან)</t>
    </r>
  </si>
  <si>
    <t>ტყვიის შემცველი ფილა</t>
  </si>
  <si>
    <r>
      <t xml:space="preserve">სამონტაჟო დეტალები კომპლექტი </t>
    </r>
    <r>
      <rPr>
        <sz val="10"/>
        <color theme="1"/>
        <rFont val="Sylfaen"/>
        <family val="1"/>
      </rPr>
      <t>1 მ² -ზე</t>
    </r>
  </si>
  <si>
    <t>არსებული ელ.ფარის გადატანა მონტაჟი (კაბელების ხარჯის გათვალისწინებით. დაზუსტდება ადგილზე დემონტაჟის შემდგომ)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</si>
</sst>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Cambria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11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60113</xdr:colOff>
      <xdr:row>63</xdr:row>
      <xdr:rowOff>137160</xdr:rowOff>
    </xdr:from>
    <xdr:to>
      <xdr:col>14</xdr:col>
      <xdr:colOff>228600</xdr:colOff>
      <xdr:row>66</xdr:row>
      <xdr:rowOff>1186178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6B196C-02E6-4266-8AE4-03BBC4558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173" y="11338560"/>
          <a:ext cx="2172547" cy="1673858"/>
        </a:xfrm>
        <a:prstGeom prst="rect">
          <a:avLst/>
        </a:prstGeom>
      </xdr:spPr>
    </xdr:pic>
    <xdr:clientData/>
  </xdr:twoCellAnchor>
  <xdr:twoCellAnchor editAs="oneCell">
    <xdr:from>
      <xdr:col>11</xdr:col>
      <xdr:colOff>160021</xdr:colOff>
      <xdr:row>66</xdr:row>
      <xdr:rowOff>1222587</xdr:rowOff>
    </xdr:from>
    <xdr:to>
      <xdr:col>12</xdr:col>
      <xdr:colOff>182881</xdr:colOff>
      <xdr:row>69</xdr:row>
      <xdr:rowOff>205741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C74200-5163-4B2F-9AC6-B59656E9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081" y="13048827"/>
          <a:ext cx="807720" cy="1360594"/>
        </a:xfrm>
        <a:prstGeom prst="rect">
          <a:avLst/>
        </a:prstGeom>
      </xdr:spPr>
    </xdr:pic>
    <xdr:clientData/>
  </xdr:twoCellAnchor>
  <xdr:twoCellAnchor editAs="oneCell">
    <xdr:from>
      <xdr:col>11</xdr:col>
      <xdr:colOff>53340</xdr:colOff>
      <xdr:row>70</xdr:row>
      <xdr:rowOff>1</xdr:rowOff>
    </xdr:from>
    <xdr:to>
      <xdr:col>13</xdr:col>
      <xdr:colOff>19299</xdr:colOff>
      <xdr:row>71</xdr:row>
      <xdr:rowOff>91441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3AE3CF-A4F6-4C3B-947E-C89480F1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4500861"/>
          <a:ext cx="1360419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13"/>
  <sheetViews>
    <sheetView topLeftCell="A4" workbookViewId="0">
      <selection activeCell="B3" sqref="B3"/>
    </sheetView>
  </sheetViews>
  <sheetFormatPr defaultRowHeight="14.4" x14ac:dyDescent="0.3"/>
  <cols>
    <col min="1" max="1" width="3.77734375" customWidth="1"/>
    <col min="2" max="2" width="127.21875" customWidth="1"/>
  </cols>
  <sheetData>
    <row r="1" spans="1:2" x14ac:dyDescent="0.3">
      <c r="A1" s="27"/>
      <c r="B1" s="27" t="s">
        <v>37</v>
      </c>
    </row>
    <row r="2" spans="1:2" x14ac:dyDescent="0.3">
      <c r="A2" s="27"/>
      <c r="B2" s="27" t="s">
        <v>38</v>
      </c>
    </row>
    <row r="3" spans="1:2" x14ac:dyDescent="0.3">
      <c r="A3" s="27"/>
      <c r="B3" s="43" t="s">
        <v>82</v>
      </c>
    </row>
    <row r="4" spans="1:2" ht="18.75" customHeight="1" x14ac:dyDescent="0.3">
      <c r="A4" s="27"/>
      <c r="B4" s="28" t="s">
        <v>39</v>
      </c>
    </row>
    <row r="5" spans="1:2" x14ac:dyDescent="0.3">
      <c r="A5" s="27"/>
      <c r="B5" s="27"/>
    </row>
    <row r="6" spans="1:2" ht="38.25" customHeight="1" x14ac:dyDescent="0.3">
      <c r="A6" s="27"/>
      <c r="B6" s="35" t="s">
        <v>47</v>
      </c>
    </row>
    <row r="7" spans="1:2" ht="16.2" x14ac:dyDescent="0.35">
      <c r="A7" s="27"/>
      <c r="B7" s="36" t="s">
        <v>49</v>
      </c>
    </row>
    <row r="8" spans="1:2" x14ac:dyDescent="0.3">
      <c r="A8" s="27"/>
      <c r="B8" s="29" t="s">
        <v>48</v>
      </c>
    </row>
    <row r="9" spans="1:2" ht="33.6" customHeight="1" x14ac:dyDescent="0.3">
      <c r="A9" s="27"/>
      <c r="B9" s="41">
        <f>'საოპერაციო ბლოკი'!K107</f>
        <v>0</v>
      </c>
    </row>
    <row r="10" spans="1:2" ht="16.2" x14ac:dyDescent="0.35">
      <c r="A10" s="27"/>
      <c r="B10" s="34"/>
    </row>
    <row r="11" spans="1:2" x14ac:dyDescent="0.3">
      <c r="A11" s="27"/>
      <c r="B11" s="27"/>
    </row>
    <row r="12" spans="1:2" x14ac:dyDescent="0.3">
      <c r="A12" s="27"/>
      <c r="B12" s="27"/>
    </row>
    <row r="13" spans="1:2" x14ac:dyDescent="0.3">
      <c r="B13" s="29" t="s">
        <v>81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8"/>
  <sheetViews>
    <sheetView tabSelected="1" topLeftCell="A91" zoomScaleNormal="100" workbookViewId="0">
      <selection activeCell="E105" sqref="E105"/>
    </sheetView>
  </sheetViews>
  <sheetFormatPr defaultRowHeight="14.4" x14ac:dyDescent="0.3"/>
  <cols>
    <col min="1" max="1" width="4.5546875" customWidth="1"/>
    <col min="2" max="2" width="64.5546875" customWidth="1"/>
    <col min="11" max="11" width="11.21875" customWidth="1"/>
    <col min="12" max="12" width="11.44140625" customWidth="1"/>
  </cols>
  <sheetData>
    <row r="1" spans="1:11" x14ac:dyDescent="0.3">
      <c r="A1" s="2"/>
      <c r="B1" s="59" t="s">
        <v>40</v>
      </c>
      <c r="C1" s="59"/>
      <c r="D1" s="59"/>
      <c r="E1" s="59"/>
      <c r="F1" s="59"/>
      <c r="G1" s="1"/>
      <c r="H1" s="1"/>
      <c r="I1" s="1"/>
      <c r="J1" s="1"/>
      <c r="K1" s="1"/>
    </row>
    <row r="2" spans="1:11" x14ac:dyDescent="0.3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3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6.2" x14ac:dyDescent="0.3">
      <c r="A4" s="9"/>
      <c r="B4" s="10" t="s">
        <v>109</v>
      </c>
      <c r="C4" s="61" t="s">
        <v>24</v>
      </c>
      <c r="D4" s="61"/>
      <c r="E4" s="61"/>
      <c r="F4" s="61"/>
      <c r="G4" s="61"/>
      <c r="H4" s="61"/>
      <c r="I4" s="61"/>
      <c r="J4" s="62">
        <f>K107</f>
        <v>0</v>
      </c>
      <c r="K4" s="63"/>
    </row>
    <row r="5" spans="1:11" ht="33" customHeight="1" x14ac:dyDescent="0.3">
      <c r="A5" s="57" t="s">
        <v>0</v>
      </c>
      <c r="B5" s="57" t="s">
        <v>1</v>
      </c>
      <c r="C5" s="57" t="s">
        <v>2</v>
      </c>
      <c r="D5" s="64" t="s">
        <v>3</v>
      </c>
      <c r="E5" s="53" t="s">
        <v>4</v>
      </c>
      <c r="F5" s="54"/>
      <c r="G5" s="53" t="s">
        <v>5</v>
      </c>
      <c r="H5" s="54"/>
      <c r="I5" s="55" t="s">
        <v>25</v>
      </c>
      <c r="J5" s="56"/>
      <c r="K5" s="57" t="s">
        <v>6</v>
      </c>
    </row>
    <row r="6" spans="1:11" x14ac:dyDescent="0.3">
      <c r="A6" s="58"/>
      <c r="B6" s="58"/>
      <c r="C6" s="58"/>
      <c r="D6" s="65"/>
      <c r="E6" s="14" t="s">
        <v>7</v>
      </c>
      <c r="F6" s="15" t="s">
        <v>6</v>
      </c>
      <c r="G6" s="14" t="s">
        <v>7</v>
      </c>
      <c r="H6" s="15" t="s">
        <v>6</v>
      </c>
      <c r="I6" s="14" t="s">
        <v>7</v>
      </c>
      <c r="J6" s="15" t="s">
        <v>6</v>
      </c>
      <c r="K6" s="58"/>
    </row>
    <row r="7" spans="1:11" x14ac:dyDescent="0.3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x14ac:dyDescent="0.3">
      <c r="A8" s="4"/>
      <c r="B8" s="6" t="s">
        <v>44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4">
        <v>1</v>
      </c>
      <c r="B9" s="18" t="s">
        <v>51</v>
      </c>
      <c r="C9" s="4" t="s">
        <v>8</v>
      </c>
      <c r="D9" s="21">
        <v>24</v>
      </c>
      <c r="E9" s="21"/>
      <c r="F9" s="21"/>
      <c r="G9" s="21"/>
      <c r="H9" s="21"/>
      <c r="I9" s="21"/>
      <c r="J9" s="21"/>
      <c r="K9" s="21"/>
    </row>
    <row r="10" spans="1:11" x14ac:dyDescent="0.3">
      <c r="A10" s="4">
        <v>2</v>
      </c>
      <c r="B10" s="18" t="s">
        <v>56</v>
      </c>
      <c r="C10" s="4" t="s">
        <v>8</v>
      </c>
      <c r="D10" s="21">
        <v>44</v>
      </c>
      <c r="E10" s="21"/>
      <c r="F10" s="21"/>
      <c r="G10" s="21"/>
      <c r="H10" s="21"/>
      <c r="I10" s="21"/>
      <c r="J10" s="21"/>
      <c r="K10" s="21"/>
    </row>
    <row r="11" spans="1:11" x14ac:dyDescent="0.3">
      <c r="A11" s="4">
        <v>3</v>
      </c>
      <c r="B11" s="18" t="s">
        <v>83</v>
      </c>
      <c r="C11" s="4" t="s">
        <v>8</v>
      </c>
      <c r="D11" s="21">
        <f>16+35+11+13+33+18</f>
        <v>126</v>
      </c>
      <c r="E11" s="21"/>
      <c r="F11" s="21"/>
      <c r="G11" s="21"/>
      <c r="H11" s="21"/>
      <c r="I11" s="21"/>
      <c r="J11" s="21"/>
      <c r="K11" s="21"/>
    </row>
    <row r="12" spans="1:11" ht="15.6" customHeight="1" x14ac:dyDescent="0.3">
      <c r="A12" s="4">
        <v>4</v>
      </c>
      <c r="B12" s="18" t="s">
        <v>61</v>
      </c>
      <c r="C12" s="4" t="s">
        <v>8</v>
      </c>
      <c r="D12" s="21">
        <v>390</v>
      </c>
      <c r="E12" s="21"/>
      <c r="F12" s="21"/>
      <c r="G12" s="21"/>
      <c r="H12" s="21"/>
      <c r="I12" s="21"/>
      <c r="J12" s="21"/>
      <c r="K12" s="21"/>
    </row>
    <row r="13" spans="1:11" x14ac:dyDescent="0.3">
      <c r="A13" s="4">
        <v>5</v>
      </c>
      <c r="B13" s="18" t="s">
        <v>52</v>
      </c>
      <c r="C13" s="4" t="s">
        <v>36</v>
      </c>
      <c r="D13" s="21">
        <v>48</v>
      </c>
      <c r="E13" s="21"/>
      <c r="F13" s="21"/>
      <c r="G13" s="21"/>
      <c r="H13" s="21"/>
      <c r="I13" s="21"/>
      <c r="J13" s="21"/>
      <c r="K13" s="21"/>
    </row>
    <row r="14" spans="1:11" ht="27.6" x14ac:dyDescent="0.3">
      <c r="A14" s="4">
        <v>6</v>
      </c>
      <c r="B14" s="18" t="s">
        <v>110</v>
      </c>
      <c r="C14" s="4" t="s">
        <v>9</v>
      </c>
      <c r="D14" s="21">
        <v>2</v>
      </c>
      <c r="E14" s="21"/>
      <c r="F14" s="21"/>
      <c r="G14" s="21"/>
      <c r="H14" s="21"/>
      <c r="I14" s="21"/>
      <c r="J14" s="21"/>
      <c r="K14" s="21"/>
    </row>
    <row r="15" spans="1:11" x14ac:dyDescent="0.3">
      <c r="A15" s="4">
        <v>7</v>
      </c>
      <c r="B15" s="18" t="s">
        <v>57</v>
      </c>
      <c r="C15" s="4" t="s">
        <v>9</v>
      </c>
      <c r="D15" s="21">
        <v>45</v>
      </c>
      <c r="E15" s="21"/>
      <c r="F15" s="21"/>
      <c r="G15" s="21"/>
      <c r="H15" s="21"/>
      <c r="I15" s="21"/>
      <c r="J15" s="21"/>
      <c r="K15" s="21"/>
    </row>
    <row r="16" spans="1:11" x14ac:dyDescent="0.3">
      <c r="A16" s="4">
        <v>8</v>
      </c>
      <c r="B16" s="18" t="s">
        <v>53</v>
      </c>
      <c r="C16" s="4" t="s">
        <v>8</v>
      </c>
      <c r="D16" s="21">
        <v>70</v>
      </c>
      <c r="E16" s="21"/>
      <c r="F16" s="21"/>
      <c r="G16" s="21"/>
      <c r="H16" s="21"/>
      <c r="I16" s="21"/>
      <c r="J16" s="21"/>
      <c r="K16" s="21"/>
    </row>
    <row r="17" spans="1:11" x14ac:dyDescent="0.3">
      <c r="A17" s="4">
        <v>9</v>
      </c>
      <c r="B17" s="18" t="s">
        <v>54</v>
      </c>
      <c r="C17" s="4" t="s">
        <v>9</v>
      </c>
      <c r="D17" s="21">
        <v>5</v>
      </c>
      <c r="E17" s="21"/>
      <c r="F17" s="21"/>
      <c r="G17" s="21"/>
      <c r="H17" s="21"/>
      <c r="I17" s="21"/>
      <c r="J17" s="21"/>
      <c r="K17" s="21"/>
    </row>
    <row r="18" spans="1:11" x14ac:dyDescent="0.3">
      <c r="A18" s="4">
        <v>10</v>
      </c>
      <c r="B18" s="18" t="s">
        <v>55</v>
      </c>
      <c r="C18" s="4" t="s">
        <v>9</v>
      </c>
      <c r="D18" s="21">
        <v>5</v>
      </c>
      <c r="E18" s="21"/>
      <c r="F18" s="21"/>
      <c r="G18" s="21"/>
      <c r="H18" s="21"/>
      <c r="I18" s="21"/>
      <c r="J18" s="21"/>
      <c r="K18" s="21"/>
    </row>
    <row r="19" spans="1:11" x14ac:dyDescent="0.3">
      <c r="A19" s="4">
        <v>11</v>
      </c>
      <c r="B19" s="18" t="s">
        <v>85</v>
      </c>
      <c r="C19" s="4" t="s">
        <v>9</v>
      </c>
      <c r="D19" s="21">
        <v>16</v>
      </c>
      <c r="E19" s="21"/>
      <c r="F19" s="21"/>
      <c r="G19" s="21"/>
      <c r="H19" s="21"/>
      <c r="I19" s="21"/>
      <c r="J19" s="21"/>
      <c r="K19" s="21"/>
    </row>
    <row r="20" spans="1:11" x14ac:dyDescent="0.3">
      <c r="A20" s="4">
        <v>12</v>
      </c>
      <c r="B20" s="18" t="s">
        <v>84</v>
      </c>
      <c r="C20" s="4" t="s">
        <v>9</v>
      </c>
      <c r="D20" s="21">
        <v>1</v>
      </c>
      <c r="E20" s="21"/>
      <c r="F20" s="21"/>
      <c r="G20" s="21"/>
      <c r="H20" s="21"/>
      <c r="I20" s="21"/>
      <c r="J20" s="21"/>
      <c r="K20" s="21"/>
    </row>
    <row r="21" spans="1:11" x14ac:dyDescent="0.3">
      <c r="A21" s="4">
        <v>13</v>
      </c>
      <c r="B21" s="18" t="s">
        <v>35</v>
      </c>
      <c r="C21" s="4" t="s">
        <v>31</v>
      </c>
      <c r="D21" s="21">
        <v>1.5</v>
      </c>
      <c r="E21" s="21"/>
      <c r="F21" s="21"/>
      <c r="G21" s="21"/>
      <c r="H21" s="21"/>
      <c r="I21" s="21"/>
      <c r="J21" s="21"/>
      <c r="K21" s="21"/>
    </row>
    <row r="22" spans="1:11" ht="27.6" x14ac:dyDescent="0.3">
      <c r="A22" s="4">
        <v>14</v>
      </c>
      <c r="B22" s="18" t="s">
        <v>34</v>
      </c>
      <c r="C22" s="4" t="s">
        <v>20</v>
      </c>
      <c r="D22" s="21">
        <v>2.2000000000000002</v>
      </c>
      <c r="E22" s="4"/>
      <c r="F22" s="21"/>
      <c r="G22" s="21"/>
      <c r="H22" s="21"/>
      <c r="I22" s="21"/>
      <c r="J22" s="21"/>
      <c r="K22" s="21"/>
    </row>
    <row r="23" spans="1:11" x14ac:dyDescent="0.3">
      <c r="A23" s="4"/>
      <c r="B23" s="31" t="s">
        <v>45</v>
      </c>
      <c r="C23" s="4"/>
      <c r="D23" s="4"/>
      <c r="E23" s="4"/>
      <c r="F23" s="21"/>
      <c r="G23" s="4"/>
      <c r="H23" s="21"/>
      <c r="I23" s="4"/>
      <c r="J23" s="21"/>
      <c r="K23" s="21"/>
    </row>
    <row r="24" spans="1:11" ht="27.6" x14ac:dyDescent="0.3">
      <c r="A24" s="13">
        <v>1</v>
      </c>
      <c r="B24" s="30" t="s">
        <v>100</v>
      </c>
      <c r="C24" s="4" t="s">
        <v>8</v>
      </c>
      <c r="D24" s="21">
        <v>150</v>
      </c>
      <c r="E24" s="21"/>
      <c r="F24" s="21"/>
      <c r="G24" s="21"/>
      <c r="H24" s="21"/>
      <c r="I24" s="21"/>
      <c r="J24" s="21"/>
      <c r="K24" s="21"/>
    </row>
    <row r="25" spans="1:11" x14ac:dyDescent="0.3">
      <c r="A25" s="13"/>
      <c r="B25" s="18" t="s">
        <v>62</v>
      </c>
      <c r="C25" s="4" t="s">
        <v>8</v>
      </c>
      <c r="D25" s="21">
        <f>D24*1.08</f>
        <v>162</v>
      </c>
      <c r="E25" s="21"/>
      <c r="F25" s="21"/>
      <c r="G25" s="21"/>
      <c r="H25" s="21"/>
      <c r="I25" s="21"/>
      <c r="J25" s="21"/>
      <c r="K25" s="21"/>
    </row>
    <row r="26" spans="1:11" x14ac:dyDescent="0.3">
      <c r="A26" s="13"/>
      <c r="B26" s="18" t="s">
        <v>41</v>
      </c>
      <c r="C26" s="4" t="s">
        <v>10</v>
      </c>
      <c r="D26" s="21">
        <v>74</v>
      </c>
      <c r="E26" s="21"/>
      <c r="F26" s="21"/>
      <c r="G26" s="21"/>
      <c r="H26" s="21"/>
      <c r="I26" s="21"/>
      <c r="J26" s="21"/>
      <c r="K26" s="21"/>
    </row>
    <row r="27" spans="1:11" x14ac:dyDescent="0.3">
      <c r="A27" s="13"/>
      <c r="B27" s="19" t="s">
        <v>58</v>
      </c>
      <c r="C27" s="4" t="s">
        <v>13</v>
      </c>
      <c r="D27" s="21">
        <f>D24*0.2</f>
        <v>30</v>
      </c>
      <c r="E27" s="21"/>
      <c r="F27" s="21"/>
      <c r="G27" s="21"/>
      <c r="H27" s="21"/>
      <c r="I27" s="21"/>
      <c r="J27" s="21"/>
      <c r="K27" s="21"/>
    </row>
    <row r="28" spans="1:11" x14ac:dyDescent="0.3">
      <c r="A28" s="13"/>
      <c r="B28" s="19" t="s">
        <v>32</v>
      </c>
      <c r="C28" s="4" t="s">
        <v>13</v>
      </c>
      <c r="D28" s="21">
        <f>D24*0.4</f>
        <v>60</v>
      </c>
      <c r="E28" s="21"/>
      <c r="F28" s="21"/>
      <c r="G28" s="21"/>
      <c r="H28" s="21"/>
      <c r="I28" s="21"/>
      <c r="J28" s="21"/>
      <c r="K28" s="21"/>
    </row>
    <row r="29" spans="1:11" x14ac:dyDescent="0.3">
      <c r="A29" s="13"/>
      <c r="B29" s="19" t="s">
        <v>11</v>
      </c>
      <c r="C29" s="4" t="s">
        <v>12</v>
      </c>
      <c r="D29" s="21">
        <f>D24*0.02</f>
        <v>3</v>
      </c>
      <c r="E29" s="21"/>
      <c r="F29" s="21"/>
      <c r="G29" s="21"/>
      <c r="H29" s="21"/>
      <c r="I29" s="21"/>
      <c r="J29" s="21"/>
      <c r="K29" s="21"/>
    </row>
    <row r="30" spans="1:11" x14ac:dyDescent="0.3">
      <c r="A30" s="13">
        <v>2</v>
      </c>
      <c r="B30" s="30" t="s">
        <v>59</v>
      </c>
      <c r="C30" s="4" t="s">
        <v>8</v>
      </c>
      <c r="D30" s="21">
        <v>150</v>
      </c>
      <c r="E30" s="21"/>
      <c r="F30" s="21"/>
      <c r="G30" s="21"/>
      <c r="H30" s="21"/>
      <c r="I30" s="21"/>
      <c r="J30" s="21"/>
      <c r="K30" s="21"/>
    </row>
    <row r="31" spans="1:11" x14ac:dyDescent="0.3">
      <c r="A31" s="13"/>
      <c r="B31" s="19" t="s">
        <v>21</v>
      </c>
      <c r="C31" s="4" t="s">
        <v>13</v>
      </c>
      <c r="D31" s="21">
        <f>D30*0.5</f>
        <v>75</v>
      </c>
      <c r="E31" s="21"/>
      <c r="F31" s="21"/>
      <c r="G31" s="21"/>
      <c r="H31" s="21"/>
      <c r="I31" s="21"/>
      <c r="J31" s="21"/>
      <c r="K31" s="21"/>
    </row>
    <row r="32" spans="1:11" x14ac:dyDescent="0.3">
      <c r="A32" s="13"/>
      <c r="B32" s="19" t="s">
        <v>60</v>
      </c>
      <c r="C32" s="4" t="s">
        <v>13</v>
      </c>
      <c r="D32" s="21">
        <f>D30*0.4</f>
        <v>60</v>
      </c>
      <c r="E32" s="21"/>
      <c r="F32" s="21"/>
      <c r="G32" s="21"/>
      <c r="H32" s="21"/>
      <c r="I32" s="21"/>
      <c r="J32" s="21"/>
      <c r="K32" s="21"/>
    </row>
    <row r="33" spans="1:11" x14ac:dyDescent="0.3">
      <c r="A33" s="13"/>
      <c r="B33" s="19" t="s">
        <v>22</v>
      </c>
      <c r="C33" s="4" t="s">
        <v>8</v>
      </c>
      <c r="D33" s="21">
        <f>D30*0.009</f>
        <v>1.3499999999999999</v>
      </c>
      <c r="E33" s="21"/>
      <c r="F33" s="21"/>
      <c r="G33" s="21"/>
      <c r="H33" s="21"/>
      <c r="I33" s="21"/>
      <c r="J33" s="21"/>
      <c r="K33" s="21"/>
    </row>
    <row r="34" spans="1:11" x14ac:dyDescent="0.3">
      <c r="A34" s="13"/>
      <c r="B34" s="19" t="s">
        <v>11</v>
      </c>
      <c r="C34" s="4" t="s">
        <v>12</v>
      </c>
      <c r="D34" s="21">
        <v>1</v>
      </c>
      <c r="E34" s="21"/>
      <c r="F34" s="21"/>
      <c r="G34" s="21"/>
      <c r="H34" s="21"/>
      <c r="I34" s="21"/>
      <c r="J34" s="21"/>
      <c r="K34" s="21"/>
    </row>
    <row r="35" spans="1:11" x14ac:dyDescent="0.3">
      <c r="A35" s="4">
        <v>3</v>
      </c>
      <c r="B35" s="30" t="s">
        <v>86</v>
      </c>
      <c r="C35" s="44" t="s">
        <v>8</v>
      </c>
      <c r="D35" s="45">
        <v>184</v>
      </c>
      <c r="E35" s="45"/>
      <c r="F35" s="21"/>
      <c r="G35" s="45"/>
      <c r="H35" s="21"/>
      <c r="I35" s="45"/>
      <c r="J35" s="21"/>
      <c r="K35" s="21"/>
    </row>
    <row r="36" spans="1:11" x14ac:dyDescent="0.3">
      <c r="A36" s="4"/>
      <c r="B36" s="46" t="s">
        <v>87</v>
      </c>
      <c r="C36" s="44" t="s">
        <v>13</v>
      </c>
      <c r="D36" s="45">
        <f>D35*5</f>
        <v>920</v>
      </c>
      <c r="E36" s="45"/>
      <c r="F36" s="21"/>
      <c r="G36" s="45"/>
      <c r="H36" s="21"/>
      <c r="I36" s="45"/>
      <c r="J36" s="21"/>
      <c r="K36" s="21"/>
    </row>
    <row r="37" spans="1:11" x14ac:dyDescent="0.3">
      <c r="A37" s="4"/>
      <c r="B37" s="47" t="s">
        <v>88</v>
      </c>
      <c r="C37" s="44" t="s">
        <v>13</v>
      </c>
      <c r="D37" s="45">
        <f>D35*0.18</f>
        <v>33.119999999999997</v>
      </c>
      <c r="E37" s="45"/>
      <c r="F37" s="21"/>
      <c r="G37" s="45"/>
      <c r="H37" s="21"/>
      <c r="I37" s="45"/>
      <c r="J37" s="21"/>
      <c r="K37" s="21"/>
    </row>
    <row r="38" spans="1:11" x14ac:dyDescent="0.3">
      <c r="A38" s="4"/>
      <c r="B38" s="48" t="s">
        <v>11</v>
      </c>
      <c r="C38" s="44" t="s">
        <v>12</v>
      </c>
      <c r="D38" s="45">
        <f>D35*0.08</f>
        <v>14.72</v>
      </c>
      <c r="E38" s="45"/>
      <c r="F38" s="21"/>
      <c r="G38" s="45"/>
      <c r="H38" s="21"/>
      <c r="I38" s="45"/>
      <c r="J38" s="21"/>
      <c r="K38" s="21"/>
    </row>
    <row r="39" spans="1:11" x14ac:dyDescent="0.3">
      <c r="A39" s="4">
        <v>4</v>
      </c>
      <c r="B39" s="49" t="s">
        <v>99</v>
      </c>
      <c r="C39" s="44" t="s">
        <v>8</v>
      </c>
      <c r="D39" s="45">
        <v>184</v>
      </c>
      <c r="E39" s="45"/>
      <c r="F39" s="21"/>
      <c r="G39" s="45"/>
      <c r="H39" s="21"/>
      <c r="I39" s="45"/>
      <c r="J39" s="21"/>
      <c r="K39" s="21"/>
    </row>
    <row r="40" spans="1:11" x14ac:dyDescent="0.3">
      <c r="A40" s="4">
        <v>5</v>
      </c>
      <c r="B40" s="49" t="s">
        <v>89</v>
      </c>
      <c r="C40" s="44" t="s">
        <v>10</v>
      </c>
      <c r="D40" s="45">
        <v>145</v>
      </c>
      <c r="E40" s="45"/>
      <c r="F40" s="21"/>
      <c r="G40" s="45"/>
      <c r="H40" s="21"/>
      <c r="I40" s="45"/>
      <c r="J40" s="21"/>
      <c r="K40" s="21"/>
    </row>
    <row r="41" spans="1:11" x14ac:dyDescent="0.3">
      <c r="A41" s="4"/>
      <c r="B41" s="47" t="s">
        <v>90</v>
      </c>
      <c r="C41" s="44" t="s">
        <v>8</v>
      </c>
      <c r="D41" s="45">
        <f>(D39-D42)*1.18</f>
        <v>153.06959999999998</v>
      </c>
      <c r="E41" s="45"/>
      <c r="F41" s="21"/>
      <c r="G41" s="45"/>
      <c r="H41" s="21"/>
      <c r="I41" s="45"/>
      <c r="J41" s="21"/>
      <c r="K41" s="21"/>
    </row>
    <row r="42" spans="1:11" x14ac:dyDescent="0.3">
      <c r="A42" s="4"/>
      <c r="B42" s="47" t="s">
        <v>91</v>
      </c>
      <c r="C42" s="44" t="s">
        <v>8</v>
      </c>
      <c r="D42" s="45">
        <f>46*1.18</f>
        <v>54.279999999999994</v>
      </c>
      <c r="E42" s="45"/>
      <c r="F42" s="21"/>
      <c r="G42" s="45"/>
      <c r="H42" s="21"/>
      <c r="I42" s="45"/>
      <c r="J42" s="21"/>
      <c r="K42" s="21"/>
    </row>
    <row r="43" spans="1:11" x14ac:dyDescent="0.3">
      <c r="A43" s="4"/>
      <c r="B43" s="50" t="s">
        <v>92</v>
      </c>
      <c r="C43" s="44" t="s">
        <v>10</v>
      </c>
      <c r="D43" s="45">
        <f>D39*2</f>
        <v>368</v>
      </c>
      <c r="E43" s="45"/>
      <c r="F43" s="21"/>
      <c r="G43" s="51"/>
      <c r="H43" s="21"/>
      <c r="I43" s="45"/>
      <c r="J43" s="21"/>
      <c r="K43" s="21"/>
    </row>
    <row r="44" spans="1:11" x14ac:dyDescent="0.3">
      <c r="A44" s="4"/>
      <c r="B44" s="19" t="s">
        <v>58</v>
      </c>
      <c r="C44" s="4" t="s">
        <v>13</v>
      </c>
      <c r="D44" s="21">
        <f>D39*0.3</f>
        <v>55.199999999999996</v>
      </c>
      <c r="E44" s="21"/>
      <c r="F44" s="21"/>
      <c r="G44" s="21"/>
      <c r="H44" s="21"/>
      <c r="I44" s="21"/>
      <c r="J44" s="21"/>
      <c r="K44" s="21"/>
    </row>
    <row r="45" spans="1:11" x14ac:dyDescent="0.3">
      <c r="A45" s="4"/>
      <c r="B45" s="47" t="s">
        <v>93</v>
      </c>
      <c r="C45" s="44" t="s">
        <v>13</v>
      </c>
      <c r="D45" s="45">
        <f>D39*0.4</f>
        <v>73.600000000000009</v>
      </c>
      <c r="E45" s="45"/>
      <c r="F45" s="21"/>
      <c r="G45" s="45"/>
      <c r="H45" s="21"/>
      <c r="I45" s="45"/>
      <c r="J45" s="21"/>
      <c r="K45" s="21"/>
    </row>
    <row r="46" spans="1:11" x14ac:dyDescent="0.3">
      <c r="A46" s="4"/>
      <c r="B46" s="47" t="s">
        <v>94</v>
      </c>
      <c r="C46" s="44" t="s">
        <v>13</v>
      </c>
      <c r="D46" s="45">
        <f>D40*0.1</f>
        <v>14.5</v>
      </c>
      <c r="E46" s="45"/>
      <c r="F46" s="21"/>
      <c r="G46" s="45"/>
      <c r="H46" s="21"/>
      <c r="I46" s="45"/>
      <c r="J46" s="21"/>
      <c r="K46" s="21"/>
    </row>
    <row r="47" spans="1:11" x14ac:dyDescent="0.3">
      <c r="A47" s="4"/>
      <c r="B47" s="47" t="s">
        <v>95</v>
      </c>
      <c r="C47" s="44" t="s">
        <v>13</v>
      </c>
      <c r="D47" s="45">
        <f>D42*0.35</f>
        <v>18.997999999999998</v>
      </c>
      <c r="E47" s="45"/>
      <c r="F47" s="21"/>
      <c r="G47" s="45"/>
      <c r="H47" s="21"/>
      <c r="I47" s="45"/>
      <c r="J47" s="21"/>
      <c r="K47" s="21"/>
    </row>
    <row r="48" spans="1:11" x14ac:dyDescent="0.3">
      <c r="A48" s="4"/>
      <c r="B48" s="48" t="s">
        <v>11</v>
      </c>
      <c r="C48" s="44" t="s">
        <v>12</v>
      </c>
      <c r="D48" s="45">
        <f>D42*0.08</f>
        <v>4.3423999999999996</v>
      </c>
      <c r="E48" s="45"/>
      <c r="F48" s="21"/>
      <c r="G48" s="45"/>
      <c r="H48" s="21"/>
      <c r="I48" s="45"/>
      <c r="J48" s="21"/>
      <c r="K48" s="21"/>
    </row>
    <row r="49" spans="1:11" x14ac:dyDescent="0.3">
      <c r="A49" s="4">
        <v>6</v>
      </c>
      <c r="B49" s="37" t="s">
        <v>65</v>
      </c>
      <c r="C49" s="40" t="s">
        <v>64</v>
      </c>
      <c r="D49" s="38">
        <v>34</v>
      </c>
      <c r="E49" s="38"/>
      <c r="F49" s="21"/>
      <c r="G49" s="38"/>
      <c r="H49" s="21"/>
      <c r="I49" s="38"/>
      <c r="J49" s="21"/>
      <c r="K49" s="21"/>
    </row>
    <row r="50" spans="1:11" x14ac:dyDescent="0.3">
      <c r="A50" s="4"/>
      <c r="B50" s="39" t="s">
        <v>63</v>
      </c>
      <c r="C50" s="40" t="s">
        <v>64</v>
      </c>
      <c r="D50" s="38">
        <f>1.08*D49</f>
        <v>36.72</v>
      </c>
      <c r="E50" s="38"/>
      <c r="F50" s="21"/>
      <c r="G50" s="38"/>
      <c r="H50" s="21"/>
      <c r="I50" s="38"/>
      <c r="J50" s="21"/>
      <c r="K50" s="21"/>
    </row>
    <row r="51" spans="1:11" x14ac:dyDescent="0.3">
      <c r="A51" s="4"/>
      <c r="B51" s="39" t="s">
        <v>67</v>
      </c>
      <c r="C51" s="40" t="s">
        <v>64</v>
      </c>
      <c r="D51" s="38">
        <f>D49</f>
        <v>34</v>
      </c>
      <c r="E51" s="38"/>
      <c r="F51" s="21"/>
      <c r="G51" s="38"/>
      <c r="H51" s="21"/>
      <c r="I51" s="38"/>
      <c r="J51" s="21"/>
      <c r="K51" s="21"/>
    </row>
    <row r="52" spans="1:11" x14ac:dyDescent="0.3">
      <c r="A52" s="4"/>
      <c r="B52" s="39" t="s">
        <v>66</v>
      </c>
      <c r="C52" s="40" t="s">
        <v>10</v>
      </c>
      <c r="D52" s="38">
        <v>30</v>
      </c>
      <c r="E52" s="38"/>
      <c r="F52" s="21"/>
      <c r="G52" s="38"/>
      <c r="H52" s="21"/>
      <c r="I52" s="38"/>
      <c r="J52" s="21"/>
      <c r="K52" s="21"/>
    </row>
    <row r="53" spans="1:11" x14ac:dyDescent="0.3">
      <c r="A53" s="4"/>
      <c r="B53" s="19" t="s">
        <v>11</v>
      </c>
      <c r="C53" s="4" t="s">
        <v>12</v>
      </c>
      <c r="D53" s="21">
        <v>1</v>
      </c>
      <c r="E53" s="21"/>
      <c r="F53" s="21"/>
      <c r="G53" s="21"/>
      <c r="H53" s="21"/>
      <c r="I53" s="21"/>
      <c r="J53" s="21"/>
      <c r="K53" s="21"/>
    </row>
    <row r="54" spans="1:11" ht="27.6" x14ac:dyDescent="0.3">
      <c r="A54" s="13">
        <v>7</v>
      </c>
      <c r="B54" s="52" t="s">
        <v>111</v>
      </c>
      <c r="C54" s="40" t="s">
        <v>64</v>
      </c>
      <c r="D54" s="38">
        <v>48</v>
      </c>
      <c r="E54" s="38"/>
      <c r="F54" s="21"/>
      <c r="G54" s="38"/>
      <c r="H54" s="21"/>
      <c r="I54" s="38"/>
      <c r="J54" s="21"/>
      <c r="K54" s="21"/>
    </row>
    <row r="55" spans="1:11" x14ac:dyDescent="0.3">
      <c r="A55" s="13"/>
      <c r="B55" s="39" t="s">
        <v>112</v>
      </c>
      <c r="C55" s="40" t="s">
        <v>64</v>
      </c>
      <c r="D55" s="38">
        <f>1.08*D54</f>
        <v>51.84</v>
      </c>
      <c r="E55" s="38"/>
      <c r="F55" s="21"/>
      <c r="G55" s="38"/>
      <c r="H55" s="21"/>
      <c r="I55" s="38"/>
      <c r="J55" s="21"/>
      <c r="K55" s="21"/>
    </row>
    <row r="56" spans="1:11" x14ac:dyDescent="0.3">
      <c r="A56" s="13"/>
      <c r="B56" s="39" t="s">
        <v>113</v>
      </c>
      <c r="C56" s="40" t="s">
        <v>64</v>
      </c>
      <c r="D56" s="38">
        <f>D54</f>
        <v>48</v>
      </c>
      <c r="E56" s="38"/>
      <c r="F56" s="21"/>
      <c r="G56" s="38"/>
      <c r="H56" s="21"/>
      <c r="I56" s="38"/>
      <c r="J56" s="21"/>
      <c r="K56" s="21"/>
    </row>
    <row r="57" spans="1:11" x14ac:dyDescent="0.3">
      <c r="A57" s="13"/>
      <c r="B57" s="39" t="s">
        <v>66</v>
      </c>
      <c r="C57" s="40" t="s">
        <v>10</v>
      </c>
      <c r="D57" s="38">
        <v>30</v>
      </c>
      <c r="E57" s="38"/>
      <c r="F57" s="21"/>
      <c r="G57" s="38"/>
      <c r="H57" s="21"/>
      <c r="I57" s="38"/>
      <c r="J57" s="21"/>
      <c r="K57" s="21"/>
    </row>
    <row r="58" spans="1:11" x14ac:dyDescent="0.3">
      <c r="A58" s="13"/>
      <c r="B58" s="19" t="s">
        <v>11</v>
      </c>
      <c r="C58" s="4" t="s">
        <v>12</v>
      </c>
      <c r="D58" s="21">
        <v>1</v>
      </c>
      <c r="E58" s="21"/>
      <c r="F58" s="21"/>
      <c r="G58" s="21"/>
      <c r="H58" s="21"/>
      <c r="I58" s="21"/>
      <c r="J58" s="21"/>
      <c r="K58" s="21"/>
    </row>
    <row r="59" spans="1:11" ht="27.6" x14ac:dyDescent="0.3">
      <c r="A59" s="13">
        <v>8</v>
      </c>
      <c r="B59" s="30" t="s">
        <v>98</v>
      </c>
      <c r="C59" s="4" t="s">
        <v>8</v>
      </c>
      <c r="D59" s="21">
        <v>430</v>
      </c>
      <c r="E59" s="21"/>
      <c r="F59" s="21"/>
      <c r="G59" s="21"/>
      <c r="H59" s="21"/>
      <c r="I59" s="21"/>
      <c r="J59" s="21"/>
      <c r="K59" s="21"/>
    </row>
    <row r="60" spans="1:11" x14ac:dyDescent="0.3">
      <c r="A60" s="13"/>
      <c r="B60" s="19" t="s">
        <v>21</v>
      </c>
      <c r="C60" s="4" t="s">
        <v>13</v>
      </c>
      <c r="D60" s="21">
        <f>D59*0.6</f>
        <v>258</v>
      </c>
      <c r="E60" s="21"/>
      <c r="F60" s="21"/>
      <c r="G60" s="21"/>
      <c r="H60" s="21"/>
      <c r="I60" s="21"/>
      <c r="J60" s="21"/>
      <c r="K60" s="21"/>
    </row>
    <row r="61" spans="1:11" x14ac:dyDescent="0.3">
      <c r="A61" s="13"/>
      <c r="B61" s="19" t="s">
        <v>80</v>
      </c>
      <c r="C61" s="4" t="s">
        <v>13</v>
      </c>
      <c r="D61" s="21">
        <f>D59*0.4</f>
        <v>172</v>
      </c>
      <c r="E61" s="21"/>
      <c r="F61" s="21"/>
      <c r="G61" s="21"/>
      <c r="H61" s="21"/>
      <c r="I61" s="21"/>
      <c r="J61" s="21"/>
      <c r="K61" s="21"/>
    </row>
    <row r="62" spans="1:11" x14ac:dyDescent="0.3">
      <c r="A62" s="13"/>
      <c r="B62" s="19" t="s">
        <v>22</v>
      </c>
      <c r="C62" s="4" t="s">
        <v>8</v>
      </c>
      <c r="D62" s="21">
        <f>D59*0.009</f>
        <v>3.8699999999999997</v>
      </c>
      <c r="E62" s="21"/>
      <c r="F62" s="21"/>
      <c r="G62" s="21"/>
      <c r="H62" s="21"/>
      <c r="I62" s="21"/>
      <c r="J62" s="21"/>
      <c r="K62" s="21"/>
    </row>
    <row r="63" spans="1:11" x14ac:dyDescent="0.3">
      <c r="A63" s="13"/>
      <c r="B63" s="19" t="s">
        <v>26</v>
      </c>
      <c r="C63" s="4" t="s">
        <v>10</v>
      </c>
      <c r="D63" s="22">
        <v>80</v>
      </c>
      <c r="E63" s="21"/>
      <c r="F63" s="21"/>
      <c r="G63" s="21"/>
      <c r="H63" s="21"/>
      <c r="I63" s="21"/>
      <c r="J63" s="21"/>
      <c r="K63" s="21"/>
    </row>
    <row r="64" spans="1:11" x14ac:dyDescent="0.3">
      <c r="A64" s="13"/>
      <c r="B64" s="19" t="s">
        <v>27</v>
      </c>
      <c r="C64" s="4" t="s">
        <v>10</v>
      </c>
      <c r="D64" s="22">
        <v>18</v>
      </c>
      <c r="E64" s="21"/>
      <c r="F64" s="21"/>
      <c r="G64" s="21"/>
      <c r="H64" s="21"/>
      <c r="I64" s="21"/>
      <c r="J64" s="21"/>
      <c r="K64" s="21"/>
    </row>
    <row r="65" spans="1:11" x14ac:dyDescent="0.3">
      <c r="A65" s="13"/>
      <c r="B65" s="19" t="s">
        <v>11</v>
      </c>
      <c r="C65" s="4" t="s">
        <v>12</v>
      </c>
      <c r="D65" s="21">
        <v>1</v>
      </c>
      <c r="E65" s="21"/>
      <c r="F65" s="21"/>
      <c r="G65" s="21"/>
      <c r="H65" s="21"/>
      <c r="I65" s="21"/>
      <c r="J65" s="21"/>
      <c r="K65" s="21"/>
    </row>
    <row r="66" spans="1:11" ht="20.399999999999999" customHeight="1" x14ac:dyDescent="0.3">
      <c r="A66" s="13">
        <v>9</v>
      </c>
      <c r="B66" s="30" t="s">
        <v>96</v>
      </c>
      <c r="C66" s="4" t="s">
        <v>9</v>
      </c>
      <c r="D66" s="21">
        <v>4</v>
      </c>
      <c r="E66" s="21"/>
      <c r="F66" s="21"/>
      <c r="G66" s="21"/>
      <c r="H66" s="21"/>
      <c r="I66" s="21"/>
      <c r="J66" s="21"/>
      <c r="K66" s="21"/>
    </row>
    <row r="67" spans="1:11" ht="97.8" customHeight="1" x14ac:dyDescent="0.3">
      <c r="A67" s="13"/>
      <c r="B67" s="26" t="s">
        <v>104</v>
      </c>
      <c r="C67" s="4" t="s">
        <v>9</v>
      </c>
      <c r="D67" s="21">
        <v>4</v>
      </c>
      <c r="E67" s="21"/>
      <c r="F67" s="21"/>
      <c r="G67" s="21"/>
      <c r="H67" s="21"/>
      <c r="I67" s="21"/>
      <c r="J67" s="21"/>
      <c r="K67" s="21"/>
    </row>
    <row r="68" spans="1:11" ht="19.8" customHeight="1" x14ac:dyDescent="0.3">
      <c r="A68" s="13">
        <v>10</v>
      </c>
      <c r="B68" s="30" t="s">
        <v>97</v>
      </c>
      <c r="C68" s="4" t="s">
        <v>8</v>
      </c>
      <c r="D68" s="21">
        <v>15</v>
      </c>
      <c r="E68" s="21"/>
      <c r="F68" s="21"/>
      <c r="G68" s="21"/>
      <c r="H68" s="21"/>
      <c r="I68" s="21"/>
      <c r="J68" s="21"/>
      <c r="K68" s="21"/>
    </row>
    <row r="69" spans="1:11" ht="69.599999999999994" customHeight="1" x14ac:dyDescent="0.3">
      <c r="A69" s="13"/>
      <c r="B69" s="26" t="s">
        <v>103</v>
      </c>
      <c r="C69" s="4" t="s">
        <v>8</v>
      </c>
      <c r="D69" s="21">
        <v>13</v>
      </c>
      <c r="E69" s="21"/>
      <c r="F69" s="21"/>
      <c r="G69" s="21"/>
      <c r="H69" s="21"/>
      <c r="I69" s="21"/>
      <c r="J69" s="21"/>
      <c r="K69" s="21"/>
    </row>
    <row r="70" spans="1:11" ht="23.4" customHeight="1" x14ac:dyDescent="0.3">
      <c r="A70" s="13">
        <v>11</v>
      </c>
      <c r="B70" s="30" t="s">
        <v>105</v>
      </c>
      <c r="C70" s="4" t="s">
        <v>8</v>
      </c>
      <c r="D70" s="21">
        <f>D71</f>
        <v>7</v>
      </c>
      <c r="E70" s="21"/>
      <c r="F70" s="21"/>
      <c r="G70" s="21"/>
      <c r="H70" s="21"/>
      <c r="I70" s="21"/>
      <c r="J70" s="21"/>
      <c r="K70" s="21"/>
    </row>
    <row r="71" spans="1:11" ht="82.8" x14ac:dyDescent="0.3">
      <c r="A71" s="13"/>
      <c r="B71" s="26" t="s">
        <v>106</v>
      </c>
      <c r="C71" s="4" t="s">
        <v>8</v>
      </c>
      <c r="D71" s="21">
        <v>7</v>
      </c>
      <c r="E71" s="21"/>
      <c r="F71" s="21"/>
      <c r="G71" s="21"/>
      <c r="H71" s="21"/>
      <c r="I71" s="21"/>
      <c r="J71" s="21"/>
      <c r="K71" s="21"/>
    </row>
    <row r="72" spans="1:11" ht="18.600000000000001" customHeight="1" x14ac:dyDescent="0.3">
      <c r="A72" s="13">
        <v>12</v>
      </c>
      <c r="B72" s="30" t="s">
        <v>107</v>
      </c>
      <c r="C72" s="4" t="s">
        <v>8</v>
      </c>
      <c r="D72" s="21">
        <f>D73</f>
        <v>12</v>
      </c>
      <c r="E72" s="21"/>
      <c r="F72" s="21"/>
      <c r="G72" s="21"/>
      <c r="H72" s="21"/>
      <c r="I72" s="21"/>
      <c r="J72" s="21"/>
      <c r="K72" s="21"/>
    </row>
    <row r="73" spans="1:11" ht="96.6" x14ac:dyDescent="0.3">
      <c r="A73" s="13"/>
      <c r="B73" s="26" t="s">
        <v>108</v>
      </c>
      <c r="C73" s="4" t="s">
        <v>8</v>
      </c>
      <c r="D73" s="21">
        <v>12</v>
      </c>
      <c r="E73" s="21"/>
      <c r="F73" s="21"/>
      <c r="G73" s="21"/>
      <c r="H73" s="21"/>
      <c r="I73" s="21"/>
      <c r="J73" s="21"/>
      <c r="K73" s="21"/>
    </row>
    <row r="74" spans="1:11" x14ac:dyDescent="0.3">
      <c r="A74" s="13"/>
      <c r="B74" s="19" t="s">
        <v>68</v>
      </c>
      <c r="C74" s="4" t="s">
        <v>46</v>
      </c>
      <c r="D74" s="21">
        <v>14</v>
      </c>
      <c r="E74" s="21"/>
      <c r="F74" s="21"/>
      <c r="G74" s="21"/>
      <c r="H74" s="21"/>
      <c r="I74" s="21"/>
      <c r="J74" s="21"/>
      <c r="K74" s="21"/>
    </row>
    <row r="75" spans="1:11" x14ac:dyDescent="0.3">
      <c r="A75" s="13"/>
      <c r="B75" s="19" t="s">
        <v>11</v>
      </c>
      <c r="C75" s="4" t="s">
        <v>12</v>
      </c>
      <c r="D75" s="21">
        <v>1</v>
      </c>
      <c r="E75" s="21"/>
      <c r="F75" s="21"/>
      <c r="G75" s="21"/>
      <c r="H75" s="21"/>
      <c r="I75" s="21"/>
      <c r="J75" s="21"/>
      <c r="K75" s="21"/>
    </row>
    <row r="76" spans="1:11" x14ac:dyDescent="0.3">
      <c r="A76" s="4">
        <v>13</v>
      </c>
      <c r="B76" s="30" t="s">
        <v>69</v>
      </c>
      <c r="C76" s="4" t="s">
        <v>9</v>
      </c>
      <c r="D76" s="21">
        <v>4</v>
      </c>
      <c r="E76" s="21"/>
      <c r="F76" s="21"/>
      <c r="G76" s="21"/>
      <c r="H76" s="21"/>
      <c r="I76" s="21"/>
      <c r="J76" s="21"/>
      <c r="K76" s="21"/>
    </row>
    <row r="77" spans="1:11" x14ac:dyDescent="0.3">
      <c r="A77" s="4"/>
      <c r="B77" s="19" t="s">
        <v>43</v>
      </c>
      <c r="C77" s="4" t="s">
        <v>9</v>
      </c>
      <c r="D77" s="21">
        <v>2</v>
      </c>
      <c r="E77" s="21"/>
      <c r="F77" s="21"/>
      <c r="G77" s="21"/>
      <c r="H77" s="21"/>
      <c r="I77" s="21"/>
      <c r="J77" s="21"/>
      <c r="K77" s="21"/>
    </row>
    <row r="78" spans="1:11" x14ac:dyDescent="0.3">
      <c r="A78" s="4"/>
      <c r="B78" s="18" t="s">
        <v>42</v>
      </c>
      <c r="C78" s="4" t="s">
        <v>9</v>
      </c>
      <c r="D78" s="21">
        <v>3</v>
      </c>
      <c r="E78" s="21"/>
      <c r="F78" s="21"/>
      <c r="G78" s="21"/>
      <c r="H78" s="21"/>
      <c r="I78" s="21"/>
      <c r="J78" s="21"/>
      <c r="K78" s="21"/>
    </row>
    <row r="79" spans="1:11" x14ac:dyDescent="0.3">
      <c r="A79" s="4"/>
      <c r="B79" s="18" t="s">
        <v>29</v>
      </c>
      <c r="C79" s="4" t="s">
        <v>9</v>
      </c>
      <c r="D79" s="21">
        <v>4</v>
      </c>
      <c r="E79" s="21"/>
      <c r="F79" s="21"/>
      <c r="G79" s="21"/>
      <c r="H79" s="21"/>
      <c r="I79" s="21"/>
      <c r="J79" s="21"/>
      <c r="K79" s="21"/>
    </row>
    <row r="80" spans="1:11" ht="18" customHeight="1" x14ac:dyDescent="0.3">
      <c r="A80" s="4">
        <v>14</v>
      </c>
      <c r="B80" s="30" t="s">
        <v>70</v>
      </c>
      <c r="C80" s="4"/>
      <c r="D80" s="21"/>
      <c r="E80" s="21"/>
      <c r="F80" s="21"/>
      <c r="G80" s="21"/>
      <c r="H80" s="21"/>
      <c r="I80" s="21"/>
      <c r="J80" s="21"/>
      <c r="K80" s="21"/>
    </row>
    <row r="81" spans="1:11" ht="30" customHeight="1" x14ac:dyDescent="0.3">
      <c r="A81" s="4"/>
      <c r="B81" s="26" t="s">
        <v>114</v>
      </c>
      <c r="C81" s="4" t="s">
        <v>9</v>
      </c>
      <c r="D81" s="23">
        <v>2</v>
      </c>
      <c r="E81" s="23"/>
      <c r="F81" s="21"/>
      <c r="G81" s="23"/>
      <c r="H81" s="21"/>
      <c r="I81" s="23"/>
      <c r="J81" s="21"/>
      <c r="K81" s="21"/>
    </row>
    <row r="82" spans="1:11" x14ac:dyDescent="0.3">
      <c r="A82" s="4"/>
      <c r="B82" s="26" t="s">
        <v>71</v>
      </c>
      <c r="C82" s="4" t="s">
        <v>9</v>
      </c>
      <c r="D82" s="23">
        <v>8</v>
      </c>
      <c r="E82" s="23"/>
      <c r="F82" s="21"/>
      <c r="G82" s="23"/>
      <c r="H82" s="21"/>
      <c r="I82" s="23"/>
      <c r="J82" s="21"/>
      <c r="K82" s="21"/>
    </row>
    <row r="83" spans="1:11" x14ac:dyDescent="0.3">
      <c r="A83" s="4"/>
      <c r="B83" s="26" t="s">
        <v>72</v>
      </c>
      <c r="C83" s="4" t="s">
        <v>9</v>
      </c>
      <c r="D83" s="23">
        <v>6</v>
      </c>
      <c r="E83" s="23"/>
      <c r="F83" s="21"/>
      <c r="G83" s="23"/>
      <c r="H83" s="21"/>
      <c r="I83" s="23"/>
      <c r="J83" s="21"/>
      <c r="K83" s="21"/>
    </row>
    <row r="84" spans="1:11" x14ac:dyDescent="0.3">
      <c r="A84" s="4"/>
      <c r="B84" s="26" t="s">
        <v>73</v>
      </c>
      <c r="C84" s="4" t="s">
        <v>9</v>
      </c>
      <c r="D84" s="23">
        <v>10</v>
      </c>
      <c r="E84" s="23"/>
      <c r="F84" s="21"/>
      <c r="G84" s="23"/>
      <c r="H84" s="21"/>
      <c r="I84" s="23"/>
      <c r="J84" s="21"/>
      <c r="K84" s="21"/>
    </row>
    <row r="85" spans="1:11" x14ac:dyDescent="0.3">
      <c r="A85" s="4"/>
      <c r="B85" s="26" t="s">
        <v>79</v>
      </c>
      <c r="C85" s="4" t="s">
        <v>9</v>
      </c>
      <c r="D85" s="23">
        <v>3</v>
      </c>
      <c r="E85" s="23"/>
      <c r="F85" s="21"/>
      <c r="G85" s="23"/>
      <c r="H85" s="21"/>
      <c r="I85" s="23"/>
      <c r="J85" s="21"/>
      <c r="K85" s="21"/>
    </row>
    <row r="86" spans="1:11" ht="27.6" x14ac:dyDescent="0.3">
      <c r="A86" s="4"/>
      <c r="B86" s="18" t="s">
        <v>74</v>
      </c>
      <c r="C86" s="4" t="s">
        <v>9</v>
      </c>
      <c r="D86" s="23">
        <v>36</v>
      </c>
      <c r="E86" s="23"/>
      <c r="F86" s="21"/>
      <c r="G86" s="23"/>
      <c r="H86" s="21"/>
      <c r="I86" s="23"/>
      <c r="J86" s="21"/>
      <c r="K86" s="21"/>
    </row>
    <row r="87" spans="1:11" ht="27.6" x14ac:dyDescent="0.3">
      <c r="A87" s="4"/>
      <c r="B87" s="18" t="s">
        <v>75</v>
      </c>
      <c r="C87" s="4" t="s">
        <v>9</v>
      </c>
      <c r="D87" s="23">
        <v>12</v>
      </c>
      <c r="E87" s="23"/>
      <c r="F87" s="21"/>
      <c r="G87" s="23"/>
      <c r="H87" s="21"/>
      <c r="I87" s="23"/>
      <c r="J87" s="21"/>
      <c r="K87" s="21"/>
    </row>
    <row r="88" spans="1:11" ht="18.75" customHeight="1" x14ac:dyDescent="0.3">
      <c r="A88" s="4"/>
      <c r="B88" s="18" t="s">
        <v>76</v>
      </c>
      <c r="C88" s="4" t="s">
        <v>9</v>
      </c>
      <c r="D88" s="23">
        <v>15</v>
      </c>
      <c r="E88" s="23"/>
      <c r="F88" s="21"/>
      <c r="G88" s="23"/>
      <c r="H88" s="21"/>
      <c r="I88" s="23"/>
      <c r="J88" s="21"/>
      <c r="K88" s="21"/>
    </row>
    <row r="89" spans="1:11" ht="27.6" x14ac:dyDescent="0.3">
      <c r="A89" s="4"/>
      <c r="B89" s="18" t="s">
        <v>77</v>
      </c>
      <c r="C89" s="4" t="s">
        <v>10</v>
      </c>
      <c r="D89" s="33">
        <v>150</v>
      </c>
      <c r="E89" s="32"/>
      <c r="F89" s="21"/>
      <c r="G89" s="33"/>
      <c r="H89" s="21"/>
      <c r="I89" s="33"/>
      <c r="J89" s="21"/>
      <c r="K89" s="21"/>
    </row>
    <row r="90" spans="1:11" ht="27.6" x14ac:dyDescent="0.3">
      <c r="A90" s="4"/>
      <c r="B90" s="18" t="s">
        <v>78</v>
      </c>
      <c r="C90" s="4" t="s">
        <v>10</v>
      </c>
      <c r="D90" s="33">
        <v>100</v>
      </c>
      <c r="E90" s="32"/>
      <c r="F90" s="21"/>
      <c r="G90" s="33"/>
      <c r="H90" s="21"/>
      <c r="I90" s="33"/>
      <c r="J90" s="21"/>
      <c r="K90" s="21"/>
    </row>
    <row r="91" spans="1:11" x14ac:dyDescent="0.3">
      <c r="A91" s="11"/>
      <c r="B91" s="18" t="s">
        <v>28</v>
      </c>
      <c r="C91" s="4" t="s">
        <v>12</v>
      </c>
      <c r="D91" s="21">
        <v>1</v>
      </c>
      <c r="E91" s="21"/>
      <c r="F91" s="21"/>
      <c r="G91" s="21"/>
      <c r="H91" s="21"/>
      <c r="I91" s="21"/>
      <c r="J91" s="21"/>
      <c r="K91" s="21"/>
    </row>
    <row r="92" spans="1:11" ht="27.6" x14ac:dyDescent="0.3">
      <c r="A92" s="11">
        <v>15</v>
      </c>
      <c r="B92" s="30" t="s">
        <v>102</v>
      </c>
      <c r="C92" s="4" t="s">
        <v>9</v>
      </c>
      <c r="D92" s="23">
        <v>1</v>
      </c>
      <c r="E92" s="23"/>
      <c r="F92" s="21"/>
      <c r="G92" s="23"/>
      <c r="H92" s="21"/>
      <c r="I92" s="23"/>
      <c r="J92" s="21"/>
      <c r="K92" s="21"/>
    </row>
    <row r="93" spans="1:11" ht="27.6" x14ac:dyDescent="0.3">
      <c r="A93" s="11">
        <v>16</v>
      </c>
      <c r="B93" s="30" t="s">
        <v>101</v>
      </c>
      <c r="C93" s="4" t="s">
        <v>9</v>
      </c>
      <c r="D93" s="21">
        <v>16</v>
      </c>
      <c r="E93" s="21"/>
      <c r="F93" s="21"/>
      <c r="G93" s="21"/>
      <c r="H93" s="21"/>
      <c r="I93" s="21"/>
      <c r="J93" s="21"/>
      <c r="K93" s="21"/>
    </row>
    <row r="94" spans="1:11" ht="18" customHeight="1" x14ac:dyDescent="0.3">
      <c r="A94" s="11">
        <v>17</v>
      </c>
      <c r="B94" s="18" t="s">
        <v>33</v>
      </c>
      <c r="C94" s="4" t="s">
        <v>31</v>
      </c>
      <c r="D94" s="21">
        <v>1.5</v>
      </c>
      <c r="E94" s="21"/>
      <c r="F94" s="21"/>
      <c r="G94" s="21"/>
      <c r="H94" s="21"/>
      <c r="I94" s="21"/>
      <c r="J94" s="21"/>
      <c r="K94" s="21"/>
    </row>
    <row r="95" spans="1:11" ht="27.6" x14ac:dyDescent="0.3">
      <c r="A95" s="11">
        <v>18</v>
      </c>
      <c r="B95" s="18" t="s">
        <v>34</v>
      </c>
      <c r="C95" s="4" t="s">
        <v>20</v>
      </c>
      <c r="D95" s="21">
        <v>3.2</v>
      </c>
      <c r="E95" s="4"/>
      <c r="F95" s="21"/>
      <c r="G95" s="21"/>
      <c r="H95" s="21"/>
      <c r="I95" s="21"/>
      <c r="J95" s="21"/>
      <c r="K95" s="21"/>
    </row>
    <row r="96" spans="1:11" x14ac:dyDescent="0.3">
      <c r="A96" s="4"/>
      <c r="B96" s="19" t="s">
        <v>6</v>
      </c>
      <c r="C96" s="4"/>
      <c r="D96" s="21"/>
      <c r="E96" s="21"/>
      <c r="F96" s="21">
        <f>SUM(F9:F95)</f>
        <v>0</v>
      </c>
      <c r="G96" s="21"/>
      <c r="H96" s="21">
        <f>SUM(H9:H95)</f>
        <v>0</v>
      </c>
      <c r="I96" s="21"/>
      <c r="J96" s="21">
        <f>SUM(J9:J95)</f>
        <v>0</v>
      </c>
      <c r="K96" s="24">
        <f t="shared" ref="K96" si="0">J96+H96+F96</f>
        <v>0</v>
      </c>
    </row>
    <row r="97" spans="1:12" x14ac:dyDescent="0.3">
      <c r="A97" s="5"/>
      <c r="B97" s="20" t="s">
        <v>14</v>
      </c>
      <c r="C97" s="12"/>
      <c r="D97" s="25"/>
      <c r="E97" s="8"/>
      <c r="F97" s="25"/>
      <c r="G97" s="25"/>
      <c r="H97" s="25"/>
      <c r="I97" s="25"/>
      <c r="J97" s="8"/>
      <c r="K97" s="25">
        <f>F96*C97</f>
        <v>0</v>
      </c>
    </row>
    <row r="98" spans="1:12" x14ac:dyDescent="0.3">
      <c r="A98" s="5"/>
      <c r="B98" s="20" t="s">
        <v>6</v>
      </c>
      <c r="C98" s="8"/>
      <c r="D98" s="25"/>
      <c r="E98" s="8"/>
      <c r="F98" s="8"/>
      <c r="G98" s="25"/>
      <c r="H98" s="25"/>
      <c r="I98" s="25"/>
      <c r="J98" s="8"/>
      <c r="K98" s="25">
        <f>K96+K97</f>
        <v>0</v>
      </c>
    </row>
    <row r="99" spans="1:12" x14ac:dyDescent="0.3">
      <c r="A99" s="5"/>
      <c r="B99" s="20" t="s">
        <v>15</v>
      </c>
      <c r="C99" s="12"/>
      <c r="D99" s="25"/>
      <c r="E99" s="8"/>
      <c r="F99" s="8"/>
      <c r="G99" s="25"/>
      <c r="H99" s="25"/>
      <c r="I99" s="25"/>
      <c r="J99" s="8"/>
      <c r="K99" s="25">
        <f>K98*C99</f>
        <v>0</v>
      </c>
    </row>
    <row r="100" spans="1:12" x14ac:dyDescent="0.3">
      <c r="A100" s="5"/>
      <c r="B100" s="20" t="s">
        <v>6</v>
      </c>
      <c r="C100" s="8"/>
      <c r="D100" s="25"/>
      <c r="E100" s="8"/>
      <c r="F100" s="8"/>
      <c r="G100" s="25"/>
      <c r="H100" s="25"/>
      <c r="I100" s="25"/>
      <c r="J100" s="8"/>
      <c r="K100" s="25">
        <f>K99+K98</f>
        <v>0</v>
      </c>
    </row>
    <row r="101" spans="1:12" x14ac:dyDescent="0.3">
      <c r="A101" s="5"/>
      <c r="B101" s="20" t="s">
        <v>16</v>
      </c>
      <c r="C101" s="12"/>
      <c r="D101" s="25"/>
      <c r="E101" s="8"/>
      <c r="F101" s="8"/>
      <c r="G101" s="25"/>
      <c r="H101" s="25"/>
      <c r="I101" s="25"/>
      <c r="J101" s="8"/>
      <c r="K101" s="25">
        <f>K100*C101</f>
        <v>0</v>
      </c>
      <c r="L101" s="42"/>
    </row>
    <row r="102" spans="1:12" x14ac:dyDescent="0.3">
      <c r="A102" s="7"/>
      <c r="B102" s="20" t="s">
        <v>6</v>
      </c>
      <c r="C102" s="8"/>
      <c r="D102" s="25"/>
      <c r="E102" s="8"/>
      <c r="F102" s="8"/>
      <c r="G102" s="25"/>
      <c r="H102" s="25"/>
      <c r="I102" s="25"/>
      <c r="J102" s="8"/>
      <c r="K102" s="25">
        <f>K101+K100</f>
        <v>0</v>
      </c>
    </row>
    <row r="103" spans="1:12" x14ac:dyDescent="0.3">
      <c r="A103" s="7"/>
      <c r="B103" s="20" t="s">
        <v>19</v>
      </c>
      <c r="C103" s="12"/>
      <c r="D103" s="25"/>
      <c r="E103" s="8"/>
      <c r="F103" s="8"/>
      <c r="G103" s="25"/>
      <c r="H103" s="25"/>
      <c r="I103" s="25"/>
      <c r="J103" s="8"/>
      <c r="K103" s="25">
        <f>K102*C103</f>
        <v>0</v>
      </c>
    </row>
    <row r="104" spans="1:12" x14ac:dyDescent="0.3">
      <c r="A104" s="7"/>
      <c r="B104" s="20" t="s">
        <v>23</v>
      </c>
      <c r="C104" s="12">
        <v>0.02</v>
      </c>
      <c r="D104" s="25"/>
      <c r="E104" s="8"/>
      <c r="F104" s="8"/>
      <c r="G104" s="25"/>
      <c r="H104" s="25"/>
      <c r="I104" s="25"/>
      <c r="J104" s="8"/>
      <c r="K104" s="25">
        <f>H96*C104</f>
        <v>0</v>
      </c>
    </row>
    <row r="105" spans="1:12" x14ac:dyDescent="0.3">
      <c r="A105" s="7"/>
      <c r="B105" s="20" t="s">
        <v>6</v>
      </c>
      <c r="C105" s="8"/>
      <c r="D105" s="25"/>
      <c r="E105" s="8"/>
      <c r="F105" s="8"/>
      <c r="G105" s="25"/>
      <c r="H105" s="25"/>
      <c r="I105" s="25"/>
      <c r="J105" s="8"/>
      <c r="K105" s="25">
        <f>K104+K103+K102</f>
        <v>0</v>
      </c>
    </row>
    <row r="106" spans="1:12" x14ac:dyDescent="0.3">
      <c r="A106" s="5"/>
      <c r="B106" s="18" t="s">
        <v>17</v>
      </c>
      <c r="C106" s="12">
        <v>0.18</v>
      </c>
      <c r="D106" s="25"/>
      <c r="E106" s="8"/>
      <c r="F106" s="8"/>
      <c r="G106" s="8"/>
      <c r="H106" s="8"/>
      <c r="I106" s="8"/>
      <c r="J106" s="8"/>
      <c r="K106" s="25">
        <f>K105*0.18</f>
        <v>0</v>
      </c>
    </row>
    <row r="107" spans="1:12" x14ac:dyDescent="0.3">
      <c r="A107" s="4"/>
      <c r="B107" s="19" t="s">
        <v>18</v>
      </c>
      <c r="C107" s="4"/>
      <c r="D107" s="4"/>
      <c r="E107" s="4"/>
      <c r="F107" s="4"/>
      <c r="G107" s="4"/>
      <c r="H107" s="4"/>
      <c r="I107" s="4"/>
      <c r="J107" s="4"/>
      <c r="K107" s="24">
        <f>K106+K105</f>
        <v>0</v>
      </c>
    </row>
    <row r="108" spans="1:12" x14ac:dyDescent="0.3">
      <c r="K108" s="42"/>
    </row>
  </sheetData>
  <mergeCells count="13">
    <mergeCell ref="G5:H5"/>
    <mergeCell ref="I5:J5"/>
    <mergeCell ref="K5:K6"/>
    <mergeCell ref="B1:F1"/>
    <mergeCell ref="A2:K2"/>
    <mergeCell ref="A3:K3"/>
    <mergeCell ref="C4:I4"/>
    <mergeCell ref="J4:K4"/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ციციშვილი</vt:lpstr>
      <vt:lpstr>საოპერაციო ბლოკი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2022-07-21T12:34:04Z</dcterms:modified>
</cp:coreProperties>
</file>